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cted" state="visible" r:id="rId4"/>
    <sheet sheetId="2" name="Reported" state="visible" r:id="rId5"/>
    <sheet sheetId="3" name="Variance Report" state="visible" r:id="rId6"/>
  </sheets>
  <calcPr calcId="171027"/>
</workbook>
</file>

<file path=xl/sharedStrings.xml><?xml version="1.0" encoding="utf-8"?>
<sst xmlns="http://schemas.openxmlformats.org/spreadsheetml/2006/main" count="107" uniqueCount="36">
  <si>
    <t>OPENRIGHTS</t>
  </si>
  <si>
    <t>Expected Royalties</t>
  </si>
  <si>
    <t>Calculated from contracts + platform reports you hold internally  |  openrights.blog</t>
  </si>
  <si>
    <t>Title</t>
  </si>
  <si>
    <t>Territory</t>
  </si>
  <si>
    <t>Period</t>
  </si>
  <si>
    <t>Platform</t>
  </si>
  <si>
    <t>Expected Gross (USD)</t>
  </si>
  <si>
    <t>Contract ID</t>
  </si>
  <si>
    <t>Split %</t>
  </si>
  <si>
    <t>Night Harbor</t>
  </si>
  <si>
    <t>US</t>
  </si>
  <si>
    <t>2026-Q1</t>
  </si>
  <si>
    <t>Netflix</t>
  </si>
  <si>
    <t>K-2601</t>
  </si>
  <si>
    <t>GB</t>
  </si>
  <si>
    <t>Amazon</t>
  </si>
  <si>
    <t>DE</t>
  </si>
  <si>
    <t>Apple</t>
  </si>
  <si>
    <t>Ember Lanes</t>
  </si>
  <si>
    <t>K-2602</t>
  </si>
  <si>
    <t>Quiet Country</t>
  </si>
  <si>
    <t>FR</t>
  </si>
  <si>
    <t>K-2604</t>
  </si>
  <si>
    <t>CA</t>
  </si>
  <si>
    <t>Free template from OpenRights  |  openrights.blog  |  Independent resource for entertainment catalog management</t>
  </si>
  <si>
    <t>Reported Royalties</t>
  </si>
  <si>
    <t>Normalized from Royalty Statement Cleanup  |  openrights.blog</t>
  </si>
  <si>
    <t>Reported Gross (USD)</t>
  </si>
  <si>
    <t>Variance Report</t>
  </si>
  <si>
    <t>Expected vs. Reported — flag missing and mismatched  |  openrights.blog</t>
  </si>
  <si>
    <t>Expected</t>
  </si>
  <si>
    <t>Reported</t>
  </si>
  <si>
    <t>Variance</t>
  </si>
  <si>
    <t>Variance %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</si>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</sst>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&quot;$&quot;#,##0.00;[Red]-&quot;$&quot;#,##0.00"/>
    <numFmt numFmtId="166" formatCode="0.0%;[Red]-0.0%"/>
  </numFmts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6" fontId="1" fillId="2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5" fontId="5" fillId="4" borderId="1" xfId="0" applyNumberFormat="1" applyFont="1" applyFill="1" applyBorder="1" applyAlignment="1">
      <alignment vertical="center" wrapText="1"/>
    </xf>
    <xf numFmtId="166" fontId="5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4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G13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2" customWidth="1"/>
    <col min="3" max="4" width="14" customWidth="1"/>
    <col min="5" max="5" width="18" style="1" customWidth="1"/>
    <col min="6" max="6" width="14" customWidth="1"/>
    <col min="7" max="7" width="10" customWidth="1"/>
  </cols>
  <sheetData>
    <row r="1" ht="28" customHeight="1" spans="1:7" x14ac:dyDescent="0.25">
      <c r="A1" s="2" t="s">
        <v>0</v>
      </c>
      <c r="B1" s="2"/>
      <c r="C1" s="2"/>
      <c r="D1" s="2"/>
      <c r="E1" s="2"/>
      <c r="F1" s="2"/>
      <c r="G1" s="2"/>
    </row>
    <row r="2" ht="30" customHeight="1" spans="1:7" x14ac:dyDescent="0.25">
      <c r="A2" s="3" t="s">
        <v>1</v>
      </c>
      <c r="B2" s="3"/>
      <c r="C2" s="3"/>
      <c r="D2" s="3"/>
      <c r="E2" s="3"/>
      <c r="F2" s="3"/>
      <c r="G2" s="3"/>
    </row>
    <row r="3" ht="20" customHeight="1" spans="1:7" x14ac:dyDescent="0.25">
      <c r="A3" s="4" t="s">
        <v>2</v>
      </c>
      <c r="B3" s="4"/>
      <c r="C3" s="4"/>
      <c r="D3" s="4"/>
      <c r="E3" s="4"/>
      <c r="F3" s="4"/>
      <c r="G3" s="4"/>
    </row>
    <row r="4" ht="8" customHeight="1" x14ac:dyDescent="0.25"/>
    <row r="5" ht="28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</row>
    <row r="6" spans="1:7" x14ac:dyDescent="0.25">
      <c r="A6" s="7" t="s">
        <v>10</v>
      </c>
      <c r="B6" s="7" t="s">
        <v>11</v>
      </c>
      <c r="C6" s="7" t="s">
        <v>12</v>
      </c>
      <c r="D6" s="7" t="s">
        <v>13</v>
      </c>
      <c r="E6" s="8">
        <v>42500</v>
      </c>
      <c r="F6" s="7" t="s">
        <v>14</v>
      </c>
      <c r="G6" s="7">
        <v>60</v>
      </c>
    </row>
    <row r="7" spans="1:7" x14ac:dyDescent="0.25">
      <c r="A7" s="9" t="s">
        <v>10</v>
      </c>
      <c r="B7" s="9" t="s">
        <v>15</v>
      </c>
      <c r="C7" s="9" t="s">
        <v>12</v>
      </c>
      <c r="D7" s="9" t="s">
        <v>16</v>
      </c>
      <c r="E7" s="10">
        <v>24000</v>
      </c>
      <c r="F7" s="9" t="s">
        <v>14</v>
      </c>
      <c r="G7" s="9">
        <v>60</v>
      </c>
    </row>
    <row r="8" spans="1:7" x14ac:dyDescent="0.25">
      <c r="A8" s="7" t="s">
        <v>10</v>
      </c>
      <c r="B8" s="7" t="s">
        <v>17</v>
      </c>
      <c r="C8" s="7" t="s">
        <v>12</v>
      </c>
      <c r="D8" s="7" t="s">
        <v>18</v>
      </c>
      <c r="E8" s="8">
        <v>16500</v>
      </c>
      <c r="F8" s="7" t="s">
        <v>14</v>
      </c>
      <c r="G8" s="7">
        <v>60</v>
      </c>
    </row>
    <row r="9" spans="1:7" x14ac:dyDescent="0.25">
      <c r="A9" s="9" t="s">
        <v>19</v>
      </c>
      <c r="B9" s="9" t="s">
        <v>11</v>
      </c>
      <c r="C9" s="9" t="s">
        <v>12</v>
      </c>
      <c r="D9" s="9" t="s">
        <v>13</v>
      </c>
      <c r="E9" s="10">
        <v>29500</v>
      </c>
      <c r="F9" s="9" t="s">
        <v>20</v>
      </c>
      <c r="G9" s="9">
        <v>50</v>
      </c>
    </row>
    <row r="10" spans="1:7" x14ac:dyDescent="0.25">
      <c r="A10" s="7" t="s">
        <v>21</v>
      </c>
      <c r="B10" s="7" t="s">
        <v>22</v>
      </c>
      <c r="C10" s="7" t="s">
        <v>12</v>
      </c>
      <c r="D10" s="7" t="s">
        <v>18</v>
      </c>
      <c r="E10" s="8">
        <v>10000</v>
      </c>
      <c r="F10" s="7" t="s">
        <v>23</v>
      </c>
      <c r="G10" s="7">
        <v>40</v>
      </c>
    </row>
    <row r="11" spans="1:7" x14ac:dyDescent="0.25">
      <c r="A11" s="9" t="s">
        <v>10</v>
      </c>
      <c r="B11" s="9" t="s">
        <v>24</v>
      </c>
      <c r="C11" s="9" t="s">
        <v>12</v>
      </c>
      <c r="D11" s="9" t="s">
        <v>13</v>
      </c>
      <c r="E11" s="10">
        <v>8000</v>
      </c>
      <c r="F11" s="9" t="s">
        <v>14</v>
      </c>
      <c r="G11" s="9">
        <v>60</v>
      </c>
    </row>
    <row r="13" ht="24" customHeight="1" spans="1:7" x14ac:dyDescent="0.25">
      <c r="A13" s="11" t="s">
        <v>25</v>
      </c>
      <c r="B13" s="11"/>
      <c r="C13" s="11"/>
      <c r="D13" s="11"/>
      <c r="E13" s="11"/>
      <c r="F13" s="11"/>
      <c r="G13" s="11"/>
    </row>
  </sheetData>
  <mergeCells count="4">
    <mergeCell ref="A1:G1"/>
    <mergeCell ref="A2:G2"/>
    <mergeCell ref="A3:G3"/>
    <mergeCell ref="A13:G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E12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2" customWidth="1"/>
    <col min="3" max="4" width="14" customWidth="1"/>
    <col min="5" max="5" width="18" style="1" customWidth="1"/>
  </cols>
  <sheetData>
    <row r="1" ht="28" customHeight="1" spans="1:5" x14ac:dyDescent="0.25">
      <c r="A1" s="2" t="s">
        <v>0</v>
      </c>
      <c r="B1" s="2"/>
      <c r="C1" s="2"/>
      <c r="D1" s="2"/>
      <c r="E1" s="2"/>
    </row>
    <row r="2" ht="30" customHeight="1" spans="1:5" x14ac:dyDescent="0.25">
      <c r="A2" s="3" t="s">
        <v>26</v>
      </c>
      <c r="B2" s="3"/>
      <c r="C2" s="3"/>
      <c r="D2" s="3"/>
      <c r="E2" s="3"/>
    </row>
    <row r="3" ht="20" customHeight="1" spans="1:5" x14ac:dyDescent="0.25">
      <c r="A3" s="4" t="s">
        <v>27</v>
      </c>
      <c r="B3" s="4"/>
      <c r="C3" s="4"/>
      <c r="D3" s="4"/>
      <c r="E3" s="4"/>
    </row>
    <row r="4" ht="8" customHeight="1" x14ac:dyDescent="0.25"/>
    <row r="5" ht="28" customHeight="1" spans="1:5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28</v>
      </c>
    </row>
    <row r="6" spans="1:5" x14ac:dyDescent="0.25">
      <c r="A6" s="7" t="s">
        <v>10</v>
      </c>
      <c r="B6" s="7" t="s">
        <v>11</v>
      </c>
      <c r="C6" s="7" t="s">
        <v>12</v>
      </c>
      <c r="D6" s="7" t="s">
        <v>13</v>
      </c>
      <c r="E6" s="8">
        <v>42500</v>
      </c>
    </row>
    <row r="7" spans="1:5" x14ac:dyDescent="0.25">
      <c r="A7" s="9" t="s">
        <v>10</v>
      </c>
      <c r="B7" s="9" t="s">
        <v>15</v>
      </c>
      <c r="C7" s="9" t="s">
        <v>12</v>
      </c>
      <c r="D7" s="9" t="s">
        <v>16</v>
      </c>
      <c r="E7" s="10">
        <v>23660</v>
      </c>
    </row>
    <row r="8" spans="1:5" x14ac:dyDescent="0.25">
      <c r="A8" s="7" t="s">
        <v>10</v>
      </c>
      <c r="B8" s="7" t="s">
        <v>17</v>
      </c>
      <c r="C8" s="7" t="s">
        <v>12</v>
      </c>
      <c r="D8" s="7" t="s">
        <v>18</v>
      </c>
      <c r="E8" s="8">
        <v>16308</v>
      </c>
    </row>
    <row r="9" spans="1:5" x14ac:dyDescent="0.25">
      <c r="A9" s="9" t="s">
        <v>19</v>
      </c>
      <c r="B9" s="9" t="s">
        <v>11</v>
      </c>
      <c r="C9" s="9" t="s">
        <v>12</v>
      </c>
      <c r="D9" s="9" t="s">
        <v>13</v>
      </c>
      <c r="E9" s="10">
        <v>28900</v>
      </c>
    </row>
    <row r="10" spans="1:5" x14ac:dyDescent="0.25">
      <c r="A10" s="7" t="s">
        <v>21</v>
      </c>
      <c r="B10" s="7" t="s">
        <v>22</v>
      </c>
      <c r="C10" s="7" t="s">
        <v>12</v>
      </c>
      <c r="D10" s="7" t="s">
        <v>18</v>
      </c>
      <c r="E10" s="8">
        <v>10152</v>
      </c>
    </row>
    <row r="12" ht="24" customHeight="1" spans="1:5" x14ac:dyDescent="0.25">
      <c r="A12" s="11" t="s">
        <v>25</v>
      </c>
      <c r="B12" s="11"/>
      <c r="C12" s="11"/>
      <c r="D12" s="11"/>
      <c r="E12" s="11"/>
    </row>
  </sheetData>
  <mergeCells count="4">
    <mergeCell ref="A1:E1"/>
    <mergeCell ref="A2:E2"/>
    <mergeCell ref="A3:E3"/>
    <mergeCell ref="A12:E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74A45"/>
  </sheetPr>
  <dimension ref="A1:I13"/>
  <sheetFormatPr defaultRowHeight="15" outlineLevelRow="0" outlineLevelCol="0" x14ac:dyDescent="55"/>
  <cols>
    <col min="1" max="1" width="28" customWidth="1"/>
    <col min="2" max="2" width="12" customWidth="1"/>
    <col min="3" max="4" width="14" customWidth="1"/>
    <col min="5" max="6" width="14" style="1" customWidth="1"/>
    <col min="7" max="7" width="14" style="12" customWidth="1"/>
    <col min="8" max="8" width="12" style="13" customWidth="1"/>
    <col min="9" max="9" width="14" customWidth="1"/>
  </cols>
  <sheetData>
    <row r="1" ht="28" customHeight="1" spans="1:9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ht="30" customHeight="1" spans="1:9" x14ac:dyDescent="0.25">
      <c r="A2" s="15" t="s">
        <v>29</v>
      </c>
      <c r="B2" s="15"/>
      <c r="C2" s="15"/>
      <c r="D2" s="15"/>
      <c r="E2" s="15"/>
      <c r="F2" s="15"/>
      <c r="G2" s="15"/>
      <c r="H2" s="15"/>
      <c r="I2" s="15"/>
    </row>
    <row r="3" ht="20" customHeight="1" spans="1:9" x14ac:dyDescent="0.25">
      <c r="A3" s="16" t="s">
        <v>30</v>
      </c>
      <c r="B3" s="16"/>
      <c r="C3" s="16"/>
      <c r="D3" s="16"/>
      <c r="E3" s="16"/>
      <c r="F3" s="16"/>
      <c r="G3" s="16"/>
      <c r="H3" s="16"/>
      <c r="I3" s="16"/>
    </row>
    <row r="4" ht="8" customHeight="1" x14ac:dyDescent="0.25"/>
    <row r="5" ht="28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31</v>
      </c>
      <c r="F5" s="6" t="s">
        <v>32</v>
      </c>
      <c r="G5" s="17" t="s">
        <v>33</v>
      </c>
      <c r="H5" s="18" t="s">
        <v>34</v>
      </c>
      <c r="I5" s="5" t="s">
        <v>35</v>
      </c>
    </row>
    <row r="6" spans="1:9" x14ac:dyDescent="0.25">
      <c r="A6" s="7" t="s">
        <v>10</v>
      </c>
      <c r="B6" s="7" t="s">
        <v>11</v>
      </c>
      <c r="C6" s="7" t="s">
        <v>12</v>
      </c>
      <c r="D6" s="7" t="s">
        <v>13</v>
      </c>
      <c r="E6" s="8">
        <v>42500</v>
      </c>
      <c r="F6" s="8">
        <f>IFERROR(SUMPRODUCT((Reported!$A$6:$A$100="Night Harbor")*(Reported!$B$6:$B$100="US")*(Reported!$C$6:$C$100="2026-Q1")*(Reported!$D$6:$D$100="Netflix")*Reported!$E$6:$E$100),0)</f>
      </c>
      <c r="G6" s="19">
        <f>F6-E6</f>
      </c>
      <c r="H6" s="20">
        <f>IF(E6=0,0,G6/E6)</f>
      </c>
      <c r="I6" s="7">
        <f>IF(F6=0,"MISSING",IF(ABS(H6)&lt;=0.02,"OK",IF(ABS(H6)&lt;=0.1,"WARN","FAIL")))</f>
      </c>
    </row>
    <row r="7" spans="1:9" x14ac:dyDescent="0.25">
      <c r="A7" s="9" t="s">
        <v>10</v>
      </c>
      <c r="B7" s="9" t="s">
        <v>15</v>
      </c>
      <c r="C7" s="9" t="s">
        <v>12</v>
      </c>
      <c r="D7" s="9" t="s">
        <v>16</v>
      </c>
      <c r="E7" s="10">
        <v>24000</v>
      </c>
      <c r="F7" s="10">
        <f>IFERROR(SUMPRODUCT((Reported!$A$6:$A$100="Night Harbor")*(Reported!$B$6:$B$100="GB")*(Reported!$C$6:$C$100="2026-Q1")*(Reported!$D$6:$D$100="Amazon")*Reported!$E$6:$E$100),0)</f>
      </c>
      <c r="G7" s="21">
        <f>F7-E7</f>
      </c>
      <c r="H7" s="22">
        <f>IF(E7=0,0,G7/E7)</f>
      </c>
      <c r="I7" s="9">
        <f>IF(F7=0,"MISSING",IF(ABS(H7)&lt;=0.02,"OK",IF(ABS(H7)&lt;=0.1,"WARN","FAIL")))</f>
      </c>
    </row>
    <row r="8" spans="1:9" x14ac:dyDescent="0.25">
      <c r="A8" s="7" t="s">
        <v>10</v>
      </c>
      <c r="B8" s="7" t="s">
        <v>17</v>
      </c>
      <c r="C8" s="7" t="s">
        <v>12</v>
      </c>
      <c r="D8" s="7" t="s">
        <v>18</v>
      </c>
      <c r="E8" s="8">
        <v>16500</v>
      </c>
      <c r="F8" s="8">
        <f>IFERROR(SUMPRODUCT((Reported!$A$6:$A$100="Night Harbor")*(Reported!$B$6:$B$100="DE")*(Reported!$C$6:$C$100="2026-Q1")*(Reported!$D$6:$D$100="Apple")*Reported!$E$6:$E$100),0)</f>
      </c>
      <c r="G8" s="19">
        <f>F8-E8</f>
      </c>
      <c r="H8" s="20">
        <f>IF(E8=0,0,G8/E8)</f>
      </c>
      <c r="I8" s="7">
        <f>IF(F8=0,"MISSING",IF(ABS(H8)&lt;=0.02,"OK",IF(ABS(H8)&lt;=0.1,"WARN","FAIL")))</f>
      </c>
    </row>
    <row r="9" spans="1:9" x14ac:dyDescent="0.25">
      <c r="A9" s="9" t="s">
        <v>19</v>
      </c>
      <c r="B9" s="9" t="s">
        <v>11</v>
      </c>
      <c r="C9" s="9" t="s">
        <v>12</v>
      </c>
      <c r="D9" s="9" t="s">
        <v>13</v>
      </c>
      <c r="E9" s="10">
        <v>29500</v>
      </c>
      <c r="F9" s="10">
        <f>IFERROR(SUMPRODUCT((Reported!$A$6:$A$100="Ember Lanes")*(Reported!$B$6:$B$100="US")*(Reported!$C$6:$C$100="2026-Q1")*(Reported!$D$6:$D$100="Netflix")*Reported!$E$6:$E$100),0)</f>
      </c>
      <c r="G9" s="21">
        <f>F9-E9</f>
      </c>
      <c r="H9" s="22">
        <f>IF(E9=0,0,G9/E9)</f>
      </c>
      <c r="I9" s="9">
        <f>IF(F9=0,"MISSING",IF(ABS(H9)&lt;=0.02,"OK",IF(ABS(H9)&lt;=0.1,"WARN","FAIL")))</f>
      </c>
    </row>
    <row r="10" spans="1:9" x14ac:dyDescent="0.25">
      <c r="A10" s="7" t="s">
        <v>21</v>
      </c>
      <c r="B10" s="7" t="s">
        <v>22</v>
      </c>
      <c r="C10" s="7" t="s">
        <v>12</v>
      </c>
      <c r="D10" s="7" t="s">
        <v>18</v>
      </c>
      <c r="E10" s="8">
        <v>10000</v>
      </c>
      <c r="F10" s="8">
        <f>IFERROR(SUMPRODUCT((Reported!$A$6:$A$100="Quiet Country")*(Reported!$B$6:$B$100="FR")*(Reported!$C$6:$C$100="2026-Q1")*(Reported!$D$6:$D$100="Apple")*Reported!$E$6:$E$100),0)</f>
      </c>
      <c r="G10" s="19">
        <f>F10-E10</f>
      </c>
      <c r="H10" s="20">
        <f>IF(E10=0,0,G10/E10)</f>
      </c>
      <c r="I10" s="7">
        <f>IF(F10=0,"MISSING",IF(ABS(H10)&lt;=0.02,"OK",IF(ABS(H10)&lt;=0.1,"WARN","FAIL")))</f>
      </c>
    </row>
    <row r="11" spans="1:9" x14ac:dyDescent="0.25">
      <c r="A11" s="9" t="s">
        <v>10</v>
      </c>
      <c r="B11" s="9" t="s">
        <v>24</v>
      </c>
      <c r="C11" s="9" t="s">
        <v>12</v>
      </c>
      <c r="D11" s="9" t="s">
        <v>13</v>
      </c>
      <c r="E11" s="10">
        <v>8000</v>
      </c>
      <c r="F11" s="10">
        <f>IFERROR(SUMPRODUCT((Reported!$A$6:$A$100="Night Harbor")*(Reported!$B$6:$B$100="CA")*(Reported!$C$6:$C$100="2026-Q1")*(Reported!$D$6:$D$100="Netflix")*Reported!$E$6:$E$100),0)</f>
      </c>
      <c r="G11" s="21">
        <f>F11-E11</f>
      </c>
      <c r="H11" s="22">
        <f>IF(E11=0,0,G11/E11)</f>
      </c>
      <c r="I11" s="9">
        <f>IF(F11=0,"MISSING",IF(ABS(H11)&lt;=0.02,"OK",IF(ABS(H11)&lt;=0.1,"WARN","FAIL")))</f>
      </c>
    </row>
    <row r="13" ht="24" customHeight="1" spans="1:9" x14ac:dyDescent="0.25">
      <c r="A13" s="11" t="s">
        <v>25</v>
      </c>
      <c r="B13" s="11"/>
      <c r="C13" s="11"/>
      <c r="D13" s="11"/>
      <c r="E13" s="11"/>
      <c r="F13" s="11"/>
      <c r="G13" s="11"/>
      <c r="H13" s="11"/>
      <c r="I13" s="11"/>
    </row>
  </sheetData>
  <mergeCells count="4">
    <mergeCell ref="A1:I1"/>
    <mergeCell ref="A2:I2"/>
    <mergeCell ref="A3:I3"/>
    <mergeCell ref="A13:I13"/>
  </mergeCells>
  <conditionalFormatting sqref="I6:I11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Expected</vt:lpstr>
      <vt:lpstr>Reported</vt:lpstr>
      <vt:lpstr>Variance Report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